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ТВ!$A$1:$L$14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J13" i="1"/>
  <c r="I13" i="1"/>
  <c r="H13" i="1"/>
  <c r="G13" i="1"/>
  <c r="F13" i="1"/>
  <c r="E13" i="1"/>
  <c r="J11" i="1"/>
  <c r="I11" i="1"/>
  <c r="H11" i="1"/>
  <c r="G11" i="1"/>
  <c r="F11" i="1"/>
  <c r="E11" i="1"/>
  <c r="J12" i="1"/>
  <c r="I12" i="1"/>
  <c r="H12" i="1"/>
  <c r="G12" i="1"/>
  <c r="F12" i="1"/>
  <c r="E12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<sst xmlns="http://schemas.openxmlformats.org/spreadsheetml/2006/main" count="77" uniqueCount="41">
  <si>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</si>
  <si>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</si>
  <si>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</si>
  <si>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</si>
  <si>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</si>
  <si>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</si>
  <si>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Первый</t>
  </si>
  <si>
    <t>Город + 50 км в область</t>
  </si>
  <si>
    <t>Тверь</t>
  </si>
  <si>
    <t>Россия 1</t>
  </si>
  <si>
    <t>НТВ</t>
  </si>
  <si>
    <t>СТС</t>
  </si>
  <si>
    <t>ТНТ</t>
  </si>
  <si>
    <t>5 канал</t>
  </si>
  <si>
    <t>Домашний</t>
  </si>
  <si>
    <t>ТВ 3</t>
  </si>
  <si>
    <t>Пятница</t>
  </si>
  <si>
    <t>ТВ центр</t>
  </si>
  <si>
    <t>Мир</t>
  </si>
  <si>
    <t>Возраст: 15-45 лет. Пол: 42% женщины, 58% мужчины</t>
  </si>
  <si>
    <t>Возраст: 18-45 лет. Пол: 53% женщины, 47 мужчины</t>
  </si>
  <si>
    <t>Возраст: 20-40 лет. Пол: 49% женщины, 51% мужчины</t>
  </si>
  <si>
    <t>Возраст: 15-35 лет. Пол: 41% женщины, 59% мужчины</t>
  </si>
  <si>
    <t>Возраст: 20-65 лет. Пол: 47% женщины, 53% мужчины</t>
  </si>
  <si>
    <t>Возраст: 14-64 лет. Пол: 43% женщины, 57% мужчины</t>
  </si>
  <si>
    <t>Возраст: 15-40 лет. Пол: 44% женщины, 56% мужчины</t>
  </si>
  <si>
    <t>Возраст: 18-45 лет. Пол: 57% женщины, 43% мужчины</t>
  </si>
  <si>
    <t>Возраст: 29-59 лет. Пол: 61% женщины, 39% мужчины</t>
  </si>
  <si>
    <t>Возраст: 25-55 лет. Пол: 42% женщины, 58% мужчины</t>
  </si>
  <si>
    <t>Возраст: 24-45 лет. Пол: 52% женщины, 48% мужчины</t>
  </si>
  <si>
    <t>Возраст: 25-54 лет. Пол: 31% женщины, 69% мужчины</t>
  </si>
  <si>
    <t>Россия 24</t>
  </si>
  <si>
    <t>Рен ТВ</t>
  </si>
  <si>
    <t>Возраст: 35-65 лет. Пол: 45% женщины, 55% мужчины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</si>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</sst>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D4" sqref="D4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4" style="1" customWidth="1"/>
    <col min="4" max="4" width="22.42578125" style="1" customWidth="1"/>
    <col min="5" max="5" width="15.28515625" style="1" customWidth="1"/>
    <col min="6" max="10" width="16.28515625" style="1" customWidth="1"/>
    <col min="11" max="11" width="20.5703125" style="1" customWidth="1"/>
    <col min="12" max="12" width="21.42578125" style="1" customWidth="1"/>
    <col min="13" max="16384" width="9.140625" style="1"/>
  </cols>
  <sheetData>
    <row r="1" spans="1:12" x14ac:dyDescent="0.2">
      <c r="A1" s="4" t="s">
        <v>0</v>
      </c>
      <c r="B1" s="5" t="s">
        <v>1</v>
      </c>
      <c r="C1" s="5" t="s">
        <v>5</v>
      </c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40</v>
      </c>
      <c r="K1" s="5" t="s">
        <v>2</v>
      </c>
      <c r="L1" s="5" t="s">
        <v>3</v>
      </c>
    </row>
    <row r="2" spans="1:12" s="2" customFormat="1" ht="38.25" x14ac:dyDescent="0.2">
      <c r="A2" s="6" t="s">
        <v>8</v>
      </c>
      <c r="B2" s="6" t="s">
        <v>4</v>
      </c>
      <c r="C2" s="6" t="s">
        <v>6</v>
      </c>
      <c r="D2" s="6">
        <v>1</v>
      </c>
      <c r="E2" s="3">
        <f>270*5*D2</f>
        <v>1350</v>
      </c>
      <c r="F2" s="3">
        <f>270*10*D2</f>
        <v>2700</v>
      </c>
      <c r="G2" s="3">
        <f>270*15*D2</f>
        <v>4050</v>
      </c>
      <c r="H2" s="3">
        <f>270*20*D2</f>
        <v>5400</v>
      </c>
      <c r="I2" s="3">
        <f>270*25*D2</f>
        <v>6750</v>
      </c>
      <c r="J2" s="3">
        <f>270*30*D2</f>
        <v>8100</v>
      </c>
      <c r="K2" s="6" t="s">
        <v>7</v>
      </c>
      <c r="L2" s="7" t="s">
        <v>19</v>
      </c>
    </row>
    <row r="3" spans="1:12" ht="38.25" x14ac:dyDescent="0.2">
      <c r="A3" s="6" t="s">
        <v>8</v>
      </c>
      <c r="B3" s="6" t="s">
        <v>4</v>
      </c>
      <c r="C3" s="6" t="s">
        <v>31</v>
      </c>
      <c r="D3" s="6">
        <v>1</v>
      </c>
      <c r="E3" s="3">
        <f>125*5*D3</f>
        <v>625</v>
      </c>
      <c r="F3" s="3">
        <f>125*10*D3</f>
        <v>1250</v>
      </c>
      <c r="G3" s="3">
        <f>125*15*D3</f>
        <v>1875</v>
      </c>
      <c r="H3" s="3">
        <f>125*20*D3</f>
        <v>2500</v>
      </c>
      <c r="I3" s="3">
        <f>125*25*D3</f>
        <v>3125</v>
      </c>
      <c r="J3" s="3">
        <f>125*30*D3</f>
        <v>3750</v>
      </c>
      <c r="K3" s="6" t="s">
        <v>7</v>
      </c>
      <c r="L3" s="7" t="s">
        <v>33</v>
      </c>
    </row>
    <row r="4" spans="1:12" ht="38.25" x14ac:dyDescent="0.2">
      <c r="A4" s="6" t="s">
        <v>8</v>
      </c>
      <c r="B4" s="6" t="s">
        <v>4</v>
      </c>
      <c r="C4" s="6" t="s">
        <v>9</v>
      </c>
      <c r="D4" s="6">
        <v>1</v>
      </c>
      <c r="E4" s="3">
        <f>345*5*D4</f>
        <v>1725</v>
      </c>
      <c r="F4" s="3">
        <f>345*10*D4</f>
        <v>3450</v>
      </c>
      <c r="G4" s="3">
        <f>345*15*D4</f>
        <v>5175</v>
      </c>
      <c r="H4" s="3">
        <f>345*20*D4</f>
        <v>6900</v>
      </c>
      <c r="I4" s="3">
        <f>345*25*D4</f>
        <v>8625</v>
      </c>
      <c r="J4" s="3">
        <f>345*30*D4</f>
        <v>10350</v>
      </c>
      <c r="K4" s="6" t="s">
        <v>7</v>
      </c>
      <c r="L4" s="7" t="s">
        <v>20</v>
      </c>
    </row>
    <row r="5" spans="1:12" ht="38.25" x14ac:dyDescent="0.2">
      <c r="A5" s="6" t="s">
        <v>8</v>
      </c>
      <c r="B5" s="6" t="s">
        <v>4</v>
      </c>
      <c r="C5" s="6" t="s">
        <v>10</v>
      </c>
      <c r="D5" s="6">
        <v>1</v>
      </c>
      <c r="E5" s="3">
        <f>190*5*D5</f>
        <v>950</v>
      </c>
      <c r="F5" s="3">
        <f>190*10*D5</f>
        <v>1900</v>
      </c>
      <c r="G5" s="3">
        <f>190*15*D5</f>
        <v>2850</v>
      </c>
      <c r="H5" s="3">
        <f>190*20*D5</f>
        <v>3800</v>
      </c>
      <c r="I5" s="3">
        <f>190*25*D5</f>
        <v>4750</v>
      </c>
      <c r="J5" s="3">
        <f>190*30*D5</f>
        <v>5700</v>
      </c>
      <c r="K5" s="6" t="s">
        <v>7</v>
      </c>
      <c r="L5" s="7" t="s">
        <v>21</v>
      </c>
    </row>
    <row r="6" spans="1:12" ht="38.25" x14ac:dyDescent="0.2">
      <c r="A6" s="6" t="s">
        <v>8</v>
      </c>
      <c r="B6" s="6" t="s">
        <v>4</v>
      </c>
      <c r="C6" s="6" t="s">
        <v>11</v>
      </c>
      <c r="D6" s="6">
        <v>1</v>
      </c>
      <c r="E6" s="3">
        <f>145*5*D6</f>
        <v>725</v>
      </c>
      <c r="F6" s="3">
        <f>145*10*D6</f>
        <v>1450</v>
      </c>
      <c r="G6" s="3">
        <f>145*15*D6</f>
        <v>2175</v>
      </c>
      <c r="H6" s="3">
        <f>145*20*D6</f>
        <v>2900</v>
      </c>
      <c r="I6" s="3">
        <f>145*25*D6</f>
        <v>3625</v>
      </c>
      <c r="J6" s="3">
        <f>145*30*D6</f>
        <v>4350</v>
      </c>
      <c r="K6" s="6" t="s">
        <v>7</v>
      </c>
      <c r="L6" s="7" t="s">
        <v>22</v>
      </c>
    </row>
    <row r="7" spans="1:12" ht="38.25" x14ac:dyDescent="0.2">
      <c r="A7" s="6" t="s">
        <v>8</v>
      </c>
      <c r="B7" s="6" t="s">
        <v>4</v>
      </c>
      <c r="C7" s="6" t="s">
        <v>12</v>
      </c>
      <c r="D7" s="6">
        <v>1</v>
      </c>
      <c r="E7" s="3">
        <f>145*5*D7</f>
        <v>725</v>
      </c>
      <c r="F7" s="3">
        <f>145*10*D7</f>
        <v>1450</v>
      </c>
      <c r="G7" s="3">
        <f>145*15*D7</f>
        <v>2175</v>
      </c>
      <c r="H7" s="3">
        <f>145*20*D7</f>
        <v>2900</v>
      </c>
      <c r="I7" s="3">
        <f>145*25*D7</f>
        <v>3625</v>
      </c>
      <c r="J7" s="3">
        <f>145*30*D7</f>
        <v>4350</v>
      </c>
      <c r="K7" s="6" t="s">
        <v>7</v>
      </c>
      <c r="L7" s="7" t="s">
        <v>23</v>
      </c>
    </row>
    <row r="8" spans="1:12" ht="38.25" x14ac:dyDescent="0.2">
      <c r="A8" s="6" t="s">
        <v>8</v>
      </c>
      <c r="B8" s="6" t="s">
        <v>4</v>
      </c>
      <c r="C8" s="6" t="s">
        <v>32</v>
      </c>
      <c r="D8" s="6">
        <v>1</v>
      </c>
      <c r="E8" s="3">
        <f>75*5*D8</f>
        <v>375</v>
      </c>
      <c r="F8" s="3">
        <f>75*10*D8</f>
        <v>750</v>
      </c>
      <c r="G8" s="3">
        <f>75*15*D8</f>
        <v>1125</v>
      </c>
      <c r="H8" s="3">
        <f>75*20*D8</f>
        <v>1500</v>
      </c>
      <c r="I8" s="3">
        <f>75*25*D8</f>
        <v>1875</v>
      </c>
      <c r="J8" s="3">
        <f>75*30*D8</f>
        <v>2250</v>
      </c>
      <c r="K8" s="6" t="s">
        <v>7</v>
      </c>
      <c r="L8" s="7" t="s">
        <v>24</v>
      </c>
    </row>
    <row r="9" spans="1:12" ht="38.25" x14ac:dyDescent="0.2">
      <c r="A9" s="6" t="s">
        <v>8</v>
      </c>
      <c r="B9" s="6" t="s">
        <v>4</v>
      </c>
      <c r="C9" s="6" t="s">
        <v>13</v>
      </c>
      <c r="D9" s="6">
        <v>1</v>
      </c>
      <c r="E9" s="3">
        <f>60*5*D9</f>
        <v>300</v>
      </c>
      <c r="F9" s="3">
        <f>60*10*D9</f>
        <v>600</v>
      </c>
      <c r="G9" s="3">
        <f>60*15*D9</f>
        <v>900</v>
      </c>
      <c r="H9" s="3">
        <f>60*20*D9</f>
        <v>1200</v>
      </c>
      <c r="I9" s="3">
        <f>60*25*D9</f>
        <v>1500</v>
      </c>
      <c r="J9" s="3">
        <f>60*30*D9</f>
        <v>1800</v>
      </c>
      <c r="K9" s="6" t="s">
        <v>7</v>
      </c>
      <c r="L9" s="7" t="s">
        <v>25</v>
      </c>
    </row>
    <row r="10" spans="1:12" ht="38.25" x14ac:dyDescent="0.2">
      <c r="A10" s="6" t="s">
        <v>8</v>
      </c>
      <c r="B10" s="6" t="s">
        <v>4</v>
      </c>
      <c r="C10" s="6" t="s">
        <v>14</v>
      </c>
      <c r="D10" s="6">
        <v>1</v>
      </c>
      <c r="E10" s="3">
        <f>70*5*D10</f>
        <v>350</v>
      </c>
      <c r="F10" s="3">
        <f>70*10*D10</f>
        <v>700</v>
      </c>
      <c r="G10" s="3">
        <f>70*15*D10</f>
        <v>1050</v>
      </c>
      <c r="H10" s="3">
        <f>70*20*D10</f>
        <v>1400</v>
      </c>
      <c r="I10" s="3">
        <f>70*25*D10</f>
        <v>1750</v>
      </c>
      <c r="J10" s="3">
        <f>70*30*D10</f>
        <v>2100</v>
      </c>
      <c r="K10" s="6" t="s">
        <v>7</v>
      </c>
      <c r="L10" s="7" t="s">
        <v>26</v>
      </c>
    </row>
    <row r="11" spans="1:12" ht="38.25" x14ac:dyDescent="0.2">
      <c r="A11" s="6" t="s">
        <v>8</v>
      </c>
      <c r="B11" s="6" t="s">
        <v>4</v>
      </c>
      <c r="C11" s="6" t="s">
        <v>15</v>
      </c>
      <c r="D11" s="6">
        <v>1</v>
      </c>
      <c r="E11" s="3">
        <f>55*5*D11</f>
        <v>275</v>
      </c>
      <c r="F11" s="3">
        <f>55*10*D11</f>
        <v>550</v>
      </c>
      <c r="G11" s="3">
        <f>55*15*D11</f>
        <v>825</v>
      </c>
      <c r="H11" s="3">
        <f>55*20*D11</f>
        <v>1100</v>
      </c>
      <c r="I11" s="3">
        <f>55*25*D11</f>
        <v>1375</v>
      </c>
      <c r="J11" s="3">
        <f>55*30*D11</f>
        <v>1650</v>
      </c>
      <c r="K11" s="6" t="s">
        <v>7</v>
      </c>
      <c r="L11" s="7" t="s">
        <v>27</v>
      </c>
    </row>
    <row r="12" spans="1:12" ht="38.25" x14ac:dyDescent="0.2">
      <c r="A12" s="6" t="s">
        <v>8</v>
      </c>
      <c r="B12" s="6" t="s">
        <v>4</v>
      </c>
      <c r="C12" s="6" t="s">
        <v>16</v>
      </c>
      <c r="D12" s="6">
        <v>1</v>
      </c>
      <c r="E12" s="3">
        <f>75*5*D12</f>
        <v>375</v>
      </c>
      <c r="F12" s="3">
        <f>75*10*D12</f>
        <v>750</v>
      </c>
      <c r="G12" s="3">
        <f>75*15*D12</f>
        <v>1125</v>
      </c>
      <c r="H12" s="3">
        <f>75*20*D12</f>
        <v>1500</v>
      </c>
      <c r="I12" s="3">
        <f>75*25*D12</f>
        <v>1875</v>
      </c>
      <c r="J12" s="3">
        <f>75*30*D12</f>
        <v>2250</v>
      </c>
      <c r="K12" s="6" t="s">
        <v>7</v>
      </c>
      <c r="L12" s="7" t="s">
        <v>28</v>
      </c>
    </row>
    <row r="13" spans="1:12" ht="38.25" x14ac:dyDescent="0.2">
      <c r="A13" s="6" t="s">
        <v>8</v>
      </c>
      <c r="B13" s="6" t="s">
        <v>4</v>
      </c>
      <c r="C13" s="6" t="s">
        <v>17</v>
      </c>
      <c r="D13" s="6">
        <v>1</v>
      </c>
      <c r="E13" s="3">
        <f>55*5*D13</f>
        <v>275</v>
      </c>
      <c r="F13" s="3">
        <f>55*10*D13</f>
        <v>550</v>
      </c>
      <c r="G13" s="3">
        <f>55*15*D13</f>
        <v>825</v>
      </c>
      <c r="H13" s="3">
        <f>55*20*D13</f>
        <v>1100</v>
      </c>
      <c r="I13" s="3">
        <f>55*25*D13</f>
        <v>1375</v>
      </c>
      <c r="J13" s="3">
        <f>55*30*D13</f>
        <v>1650</v>
      </c>
      <c r="K13" s="6" t="s">
        <v>7</v>
      </c>
      <c r="L13" s="7" t="s">
        <v>29</v>
      </c>
    </row>
    <row r="14" spans="1:12" ht="38.25" x14ac:dyDescent="0.2">
      <c r="A14" s="6" t="s">
        <v>8</v>
      </c>
      <c r="B14" s="6" t="s">
        <v>4</v>
      </c>
      <c r="C14" s="6" t="s">
        <v>18</v>
      </c>
      <c r="D14" s="6">
        <v>1</v>
      </c>
      <c r="E14" s="3">
        <f>55*5*D14</f>
        <v>275</v>
      </c>
      <c r="F14" s="3">
        <f>55*10*D14</f>
        <v>550</v>
      </c>
      <c r="G14" s="3">
        <f>55*15*D14</f>
        <v>825</v>
      </c>
      <c r="H14" s="3">
        <f>55*20*D14</f>
        <v>1100</v>
      </c>
      <c r="I14" s="3">
        <f>55*25*D14</f>
        <v>1375</v>
      </c>
      <c r="J14" s="3">
        <f>55*30*D14</f>
        <v>1650</v>
      </c>
      <c r="K14" s="6" t="s">
        <v>7</v>
      </c>
      <c r="L14" s="7" t="s">
        <v>30</v>
      </c>
    </row>
  </sheetData>
  <autoFilter ref="A1:L1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2026-04-24T22:22:54Z</dcterms:modified>
</cp:coreProperties>
</file>